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333" documentId="13_ncr:1_{6AE6C0A5-3E5F-4FE1-9826-6B01FC35537C}" xr6:coauthVersionLast="47" xr6:coauthVersionMax="47" xr10:uidLastSave="{FD7E8D1A-CFDB-4E39-B8DE-3F621CBBA86A}"/>
  <bookViews>
    <workbookView xWindow="-103" yWindow="-103" windowWidth="22149" windowHeight="13200" xr2:uid="{00000000-000D-0000-FFFF-FFFF00000000}"/>
  </bookViews>
  <sheets>
    <sheet name="Ersparnis Savings RO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L9" i="1"/>
  <c r="L12" i="1"/>
  <c r="L11" i="1"/>
  <c r="L14" i="1"/>
  <c r="A6" i="1"/>
  <c r="H5" i="1"/>
  <c r="A20" i="1"/>
  <c r="L10" i="1"/>
  <c r="I10" i="1"/>
  <c r="L7" i="1" l="1"/>
  <c r="L5" i="1" l="1"/>
  <c r="Q6" i="1" l="1"/>
  <c r="J6" i="1"/>
  <c r="I27" i="1"/>
  <c r="C2" i="1" l="1"/>
  <c r="A2" i="1"/>
  <c r="A3" i="1"/>
  <c r="L8" i="1"/>
  <c r="P8" i="1" s="1"/>
  <c r="I25" i="1"/>
  <c r="Q8" i="1" l="1"/>
  <c r="J19" i="1"/>
  <c r="J18" i="1"/>
  <c r="J17" i="1"/>
  <c r="J16" i="1"/>
  <c r="J15" i="1"/>
  <c r="J14" i="1"/>
  <c r="J13" i="1"/>
  <c r="J12" i="1"/>
  <c r="J11" i="1"/>
  <c r="J10" i="1"/>
  <c r="J9" i="1"/>
  <c r="J8" i="1"/>
  <c r="I9" i="1"/>
  <c r="N8" i="1"/>
  <c r="I8" i="1"/>
  <c r="L19" i="1"/>
  <c r="L18" i="1"/>
  <c r="L17" i="1"/>
  <c r="L16" i="1"/>
  <c r="L15" i="1"/>
  <c r="P14" i="1"/>
  <c r="L13" i="1"/>
  <c r="O6" i="1"/>
  <c r="L6" i="1"/>
  <c r="H6" i="1"/>
  <c r="Q7" i="1"/>
  <c r="Q12" i="1" l="1"/>
  <c r="P12" i="1"/>
  <c r="Q16" i="1"/>
  <c r="P16" i="1"/>
  <c r="Q9" i="1"/>
  <c r="P9" i="1"/>
  <c r="N13" i="1"/>
  <c r="P13" i="1"/>
  <c r="N17" i="1"/>
  <c r="P17" i="1"/>
  <c r="N10" i="1"/>
  <c r="P10" i="1"/>
  <c r="Q14" i="1"/>
  <c r="N18" i="1"/>
  <c r="P18" i="1"/>
  <c r="Q11" i="1"/>
  <c r="P11" i="1"/>
  <c r="Q15" i="1"/>
  <c r="P15" i="1"/>
  <c r="Q19" i="1"/>
  <c r="P19" i="1"/>
  <c r="N9" i="1"/>
  <c r="N14" i="1"/>
  <c r="Q10" i="1"/>
  <c r="N16" i="1"/>
  <c r="N19" i="1"/>
  <c r="Q18" i="1"/>
  <c r="Q17" i="1"/>
  <c r="N15" i="1"/>
  <c r="Q13" i="1"/>
  <c r="N12" i="1"/>
  <c r="N11" i="1"/>
  <c r="E5" i="1"/>
  <c r="B6" i="1"/>
  <c r="M7" i="1"/>
  <c r="G8" i="1"/>
  <c r="N21" i="1" l="1"/>
  <c r="N20" i="1"/>
  <c r="P7" i="1"/>
  <c r="I19" i="1"/>
  <c r="I18" i="1"/>
  <c r="I17" i="1"/>
  <c r="I16" i="1"/>
  <c r="I15" i="1"/>
  <c r="I14" i="1"/>
  <c r="I13" i="1"/>
  <c r="I12" i="1"/>
  <c r="I11" i="1"/>
  <c r="B5" i="1"/>
  <c r="C7" i="1"/>
  <c r="I24" i="1" l="1"/>
  <c r="E7" i="1"/>
  <c r="E24" i="1"/>
  <c r="E25" i="1"/>
  <c r="G19" i="1" l="1"/>
  <c r="G18" i="1"/>
  <c r="G17" i="1"/>
  <c r="G16" i="1"/>
  <c r="G15" i="1"/>
  <c r="G14" i="1"/>
  <c r="G13" i="1"/>
  <c r="G12" i="1"/>
  <c r="G11" i="1"/>
  <c r="G10" i="1"/>
  <c r="G9" i="1"/>
  <c r="G7" i="1"/>
  <c r="G6" i="1"/>
  <c r="F6" i="1"/>
  <c r="F7" i="1"/>
  <c r="G20" i="1" l="1"/>
  <c r="O7" i="1"/>
  <c r="P20" i="1" l="1"/>
  <c r="P2" i="1" l="1"/>
  <c r="J7" i="1"/>
  <c r="I7" i="1"/>
  <c r="H7" i="1"/>
  <c r="N7" i="1"/>
  <c r="B7" i="1"/>
  <c r="A7" i="1"/>
  <c r="Q20" i="1" l="1"/>
  <c r="I20" i="1"/>
  <c r="J24" i="1" s="1"/>
  <c r="J20" i="1"/>
  <c r="J25" i="1" l="1"/>
  <c r="F24" i="1"/>
  <c r="J27" i="1"/>
  <c r="F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Üblicher Wert angesetzt bei Stromerzeugung 
622 g/kWh
  </t>
        </r>
      </text>
    </comment>
    <comment ref="L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EN: 
Maintainance costs per year depend strong on the type of lamp and it's installation position. The values given next are just an raw orientation. 
-- a tube indoors AVG/a = 7 $.
-- a tube above 16 ft high maybe = 14 $. 
-- outdoors lamps on buildings or masts like flood lights maybe = 150 $/PCS. 
DE: 
Die Wartungskosten pro Jahr sind stark abhängig vom Lampentyp und der Installations-Position. Die nachstehende Werte sind grobe Anhaltswerte. 
-- eine Röhre (3 m Höhe) ca. 6 €. 
-- eine Röhre in mehr als 4 m Höhe = 12 €.
-- Ein Flutlicht-Strahler außen montiert an einem Gebäude oder Mast mindestens = 150 €/Stück. 
</t>
        </r>
      </text>
    </comment>
  </commentList>
</comments>
</file>

<file path=xl/sharedStrings.xml><?xml version="1.0" encoding="utf-8"?>
<sst xmlns="http://schemas.openxmlformats.org/spreadsheetml/2006/main" count="40" uniqueCount="12">
  <si>
    <t>HSS-Germany TECH</t>
  </si>
  <si>
    <t>HSS-Germany TECH                 HSS-Germany TECH    HSS-Germany TECH    HSS-Germany TECH    HSS-Germany TECH    HSS-Germany TECH    HSS-Germany TECH    HSS-Germany TECH    HSS-Germany TECH    HSS-Germany TECH    HSS-Germany TECH</t>
  </si>
  <si>
    <t>g/kWh</t>
  </si>
  <si>
    <t xml:space="preserve">  +  </t>
  </si>
  <si>
    <t xml:space="preserve">  Leutstoffröhren 64 Watt, 80 St. vorhanden</t>
  </si>
  <si>
    <t xml:space="preserve">    LED-Röhren 22 Watt </t>
  </si>
  <si>
    <t>www.hss-germany.com</t>
  </si>
  <si>
    <t>Vergleich ALT und NEU in 2 Zeilen</t>
  </si>
  <si>
    <t xml:space="preserve">oder einfach in einer Zeile vergleichen </t>
  </si>
  <si>
    <t>Compare in one line</t>
  </si>
  <si>
    <t>Compare in different lines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</si>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</sst>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00"/>
    <numFmt numFmtId="167" formatCode="#,##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9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i/>
      <sz val="10"/>
      <color theme="1" tint="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9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3" fillId="0" borderId="0" xfId="0" applyFont="1"/>
    <xf numFmtId="0" fontId="0" fillId="0" borderId="9" xfId="0" applyBorder="1"/>
    <xf numFmtId="4" fontId="4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5" fillId="0" borderId="12" xfId="0" applyFont="1" applyBorder="1" applyProtection="1">
      <protection locked="0"/>
    </xf>
    <xf numFmtId="0" fontId="2" fillId="0" borderId="0" xfId="0" applyFont="1" applyAlignment="1">
      <alignment horizontal="center"/>
    </xf>
    <xf numFmtId="4" fontId="5" fillId="0" borderId="12" xfId="0" applyNumberFormat="1" applyFont="1" applyBorder="1" applyAlignment="1" applyProtection="1">
      <alignment horizontal="center"/>
      <protection locked="0"/>
    </xf>
    <xf numFmtId="4" fontId="5" fillId="0" borderId="8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4" fontId="5" fillId="0" borderId="9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Protection="1">
      <protection locked="0"/>
    </xf>
    <xf numFmtId="165" fontId="0" fillId="0" borderId="0" xfId="0" applyNumberFormat="1" applyProtection="1">
      <protection locked="0"/>
    </xf>
    <xf numFmtId="0" fontId="13" fillId="2" borderId="4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right"/>
    </xf>
    <xf numFmtId="0" fontId="13" fillId="3" borderId="3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0" fillId="3" borderId="2" xfId="0" applyFill="1" applyBorder="1"/>
    <xf numFmtId="0" fontId="9" fillId="3" borderId="10" xfId="0" applyFont="1" applyFill="1" applyBorder="1" applyAlignment="1">
      <alignment horizontal="left"/>
    </xf>
    <xf numFmtId="0" fontId="0" fillId="3" borderId="10" xfId="0" applyFill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0" fillId="4" borderId="4" xfId="0" applyFill="1" applyBorder="1"/>
    <xf numFmtId="0" fontId="0" fillId="4" borderId="10" xfId="0" applyFill="1" applyBorder="1" applyAlignment="1">
      <alignment horizontal="center"/>
    </xf>
    <xf numFmtId="0" fontId="0" fillId="4" borderId="2" xfId="0" applyFill="1" applyBorder="1"/>
    <xf numFmtId="0" fontId="15" fillId="3" borderId="3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left"/>
    </xf>
    <xf numFmtId="0" fontId="16" fillId="0" borderId="1" xfId="0" applyFont="1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center"/>
    </xf>
    <xf numFmtId="0" fontId="0" fillId="0" borderId="13" xfId="0" applyBorder="1"/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18" fillId="0" borderId="0" xfId="2" applyAlignment="1">
      <alignment horizontal="left"/>
    </xf>
    <xf numFmtId="0" fontId="7" fillId="0" borderId="13" xfId="0" applyFont="1" applyBorder="1" applyAlignment="1">
      <alignment horizontal="right"/>
    </xf>
    <xf numFmtId="0" fontId="8" fillId="0" borderId="13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left"/>
      <protection locked="0"/>
    </xf>
    <xf numFmtId="0" fontId="18" fillId="0" borderId="0" xfId="2" applyAlignment="1" applyProtection="1">
      <alignment horizontal="right"/>
      <protection locked="0"/>
    </xf>
    <xf numFmtId="0" fontId="18" fillId="0" borderId="1" xfId="2" applyBorder="1" applyAlignment="1">
      <alignment horizontal="right"/>
    </xf>
    <xf numFmtId="0" fontId="18" fillId="0" borderId="0" xfId="2"/>
    <xf numFmtId="0" fontId="18" fillId="0" borderId="0" xfId="2" applyProtection="1">
      <protection locked="0"/>
    </xf>
    <xf numFmtId="0" fontId="5" fillId="4" borderId="4" xfId="0" applyFont="1" applyFill="1" applyBorder="1" applyAlignment="1">
      <alignment horizontal="left"/>
    </xf>
    <xf numFmtId="0" fontId="13" fillId="4" borderId="4" xfId="0" applyFont="1" applyFill="1" applyBorder="1"/>
    <xf numFmtId="0" fontId="15" fillId="4" borderId="7" xfId="0" applyFont="1" applyFill="1" applyBorder="1" applyAlignment="1">
      <alignment horizontal="left"/>
    </xf>
    <xf numFmtId="0" fontId="0" fillId="4" borderId="3" xfId="0" applyFill="1" applyBorder="1" applyAlignment="1">
      <alignment horizontal="center"/>
    </xf>
    <xf numFmtId="0" fontId="0" fillId="4" borderId="10" xfId="0" applyFill="1" applyBorder="1"/>
    <xf numFmtId="0" fontId="1" fillId="0" borderId="8" xfId="0" applyFont="1" applyBorder="1"/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9" fillId="0" borderId="1" xfId="2" applyFont="1" applyBorder="1" applyAlignment="1">
      <alignment horizontal="left"/>
    </xf>
    <xf numFmtId="0" fontId="0" fillId="7" borderId="4" xfId="0" applyFill="1" applyBorder="1"/>
    <xf numFmtId="0" fontId="0" fillId="7" borderId="5" xfId="0" applyFill="1" applyBorder="1" applyAlignment="1">
      <alignment horizontal="center"/>
    </xf>
    <xf numFmtId="0" fontId="13" fillId="7" borderId="4" xfId="0" applyFont="1" applyFill="1" applyBorder="1"/>
    <xf numFmtId="0" fontId="0" fillId="7" borderId="2" xfId="0" applyFill="1" applyBorder="1"/>
    <xf numFmtId="0" fontId="0" fillId="7" borderId="3" xfId="0" applyFill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right"/>
    </xf>
    <xf numFmtId="0" fontId="5" fillId="0" borderId="13" xfId="0" applyFont="1" applyBorder="1"/>
    <xf numFmtId="4" fontId="20" fillId="0" borderId="13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4" fontId="5" fillId="0" borderId="13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0" fontId="3" fillId="0" borderId="0" xfId="0" applyFont="1" applyProtection="1">
      <protection locked="0"/>
    </xf>
    <xf numFmtId="0" fontId="5" fillId="0" borderId="0" xfId="0" applyFont="1"/>
    <xf numFmtId="4" fontId="5" fillId="0" borderId="0" xfId="0" applyNumberFormat="1" applyFont="1"/>
    <xf numFmtId="4" fontId="20" fillId="0" borderId="0" xfId="0" applyNumberFormat="1" applyFont="1" applyAlignment="1">
      <alignment horizontal="center"/>
    </xf>
    <xf numFmtId="167" fontId="5" fillId="0" borderId="0" xfId="0" applyNumberFormat="1" applyFont="1"/>
    <xf numFmtId="2" fontId="5" fillId="0" borderId="0" xfId="0" applyNumberFormat="1" applyFont="1"/>
    <xf numFmtId="9" fontId="21" fillId="0" borderId="0" xfId="1" applyFont="1"/>
    <xf numFmtId="4" fontId="21" fillId="0" borderId="0" xfId="0" applyNumberFormat="1" applyFont="1"/>
    <xf numFmtId="0" fontId="22" fillId="0" borderId="0" xfId="2" applyFont="1"/>
  </cellXfs>
  <cellStyles count="3">
    <cellStyle name="Link" xfId="2" builtinId="8"/>
    <cellStyle name="Prozent" xfId="1" builtinId="5"/>
    <cellStyle name="Standard" xfId="0" builtinId="0"/>
  </cellStyles>
  <dxfs count="5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Medium9"/>
  <colors>
    <mruColors>
      <color rgb="FFF1EFE7"/>
      <color rgb="FFFF9B9B"/>
      <color rgb="FFFFFF99"/>
      <color rgb="FFFFFF66"/>
      <color rgb="FFF2DCDB"/>
      <color rgb="FFFF8181"/>
      <color rgb="FFABDB77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ss-germany.com/" TargetMode="External"/><Relationship Id="rId1" Type="http://schemas.openxmlformats.org/officeDocument/2006/relationships/hyperlink" Target="http://www.hss-germany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tabSelected="1" view="pageLayout" zoomScale="90" zoomScaleNormal="100" zoomScalePageLayoutView="90" workbookViewId="0">
      <selection activeCell="H12" sqref="H12"/>
    </sheetView>
  </sheetViews>
  <sheetFormatPr baseColWidth="10" defaultColWidth="7.421875E-2" defaultRowHeight="14.6" x14ac:dyDescent="0.4"/>
  <cols>
    <col min="1" max="1" width="36.53515625" customWidth="1"/>
    <col min="2" max="2" width="5.69140625" style="1" customWidth="1"/>
    <col min="3" max="3" width="7.69140625" style="1" customWidth="1"/>
    <col min="4" max="4" width="1" style="1" customWidth="1"/>
    <col min="5" max="5" width="7" style="1" customWidth="1"/>
    <col min="6" max="6" width="8.07421875" bestFit="1" customWidth="1"/>
    <col min="7" max="7" width="12.3828125" customWidth="1"/>
    <col min="8" max="8" width="5.84375" style="1" customWidth="1"/>
    <col min="9" max="9" width="11.53515625" style="1" customWidth="1"/>
    <col min="10" max="10" width="11.4609375" customWidth="1"/>
    <col min="11" max="11" width="1" style="1" customWidth="1"/>
    <col min="12" max="12" width="8" style="1" customWidth="1"/>
    <col min="13" max="13" width="6.53515625" style="1" customWidth="1"/>
    <col min="14" max="14" width="11.84375" style="1" customWidth="1"/>
    <col min="15" max="15" width="8.53515625" style="1" customWidth="1"/>
    <col min="16" max="16" width="10.07421875" style="1" customWidth="1"/>
    <col min="17" max="17" width="10.3046875" customWidth="1"/>
    <col min="18" max="18" width="7.421875E-2" customWidth="1"/>
    <col min="19" max="19" width="1.4609375" customWidth="1"/>
    <col min="34" max="34" width="7.421875E-2" customWidth="1"/>
    <col min="38" max="38" width="7.421875E-2" customWidth="1"/>
  </cols>
  <sheetData>
    <row r="1" spans="1:17" ht="15.9" x14ac:dyDescent="0.45">
      <c r="A1" s="43" t="str">
        <f>IF($Q$2="EN","Annual savings with LED lighting","Einsparung mit LED-Licht pro Jahr")</f>
        <v>Einsparung mit LED-Licht pro Jahr</v>
      </c>
      <c r="B1" s="73" t="s">
        <v>6</v>
      </c>
      <c r="C1" s="44"/>
      <c r="D1" s="3"/>
      <c r="E1" s="44"/>
      <c r="F1" s="3"/>
      <c r="G1" s="3"/>
      <c r="H1" s="44"/>
      <c r="I1" s="45"/>
      <c r="J1" s="3"/>
      <c r="K1" s="44"/>
      <c r="L1" s="44"/>
      <c r="M1" s="44"/>
      <c r="N1" s="44"/>
      <c r="O1" s="44"/>
      <c r="P1" s="44"/>
      <c r="Q1" s="56"/>
    </row>
    <row r="2" spans="1:17" x14ac:dyDescent="0.4">
      <c r="A2" t="str">
        <f>IF($Q$2="EN","Price of Energy","Energiepreis")</f>
        <v>Energiepreis</v>
      </c>
      <c r="B2" s="24">
        <v>0.32</v>
      </c>
      <c r="C2" s="1" t="str">
        <f>IF($Q$2="EN","$/kWh","€/kWh")</f>
        <v>€/kWh</v>
      </c>
      <c r="H2" s="57"/>
      <c r="I2"/>
      <c r="K2"/>
      <c r="L2"/>
      <c r="M2"/>
      <c r="N2"/>
      <c r="O2"/>
      <c r="P2" s="52" t="str">
        <f>IF($Q$2="EN","Für Deutsch Eingabe 'DE'  --&gt;","For English type 'EN'  --&gt;")</f>
        <v>For English type 'EN'  --&gt;</v>
      </c>
      <c r="Q2" s="53" t="s">
        <v>11</v>
      </c>
    </row>
    <row r="3" spans="1:17" x14ac:dyDescent="0.4">
      <c r="A3" s="26" t="str">
        <f>IF($Q$2="EN","Yearly polution by CO2","Jährliche CO2-Belastung")</f>
        <v>Jährliche CO2-Belastung</v>
      </c>
      <c r="B3" s="27">
        <v>622</v>
      </c>
      <c r="C3" s="1" t="s">
        <v>2</v>
      </c>
      <c r="H3"/>
      <c r="I3"/>
      <c r="K3"/>
      <c r="L3"/>
      <c r="M3"/>
      <c r="N3"/>
      <c r="O3"/>
      <c r="P3"/>
    </row>
    <row r="4" spans="1:17" x14ac:dyDescent="0.4">
      <c r="A4" s="2"/>
      <c r="B4" s="4"/>
      <c r="H4" s="34"/>
      <c r="I4" s="34"/>
      <c r="N4" s="14"/>
      <c r="O4" s="14"/>
      <c r="P4" s="14"/>
      <c r="Q4" s="33"/>
    </row>
    <row r="5" spans="1:17" x14ac:dyDescent="0.4">
      <c r="A5" s="57"/>
      <c r="B5" s="74" t="str">
        <f>IF($Q$2="EN","Usage profile","Nutzungsprofil")</f>
        <v>Nutzungsprofil</v>
      </c>
      <c r="C5" s="75"/>
      <c r="E5" s="38" t="str">
        <f>IF($Q$2="EN","Investment LED","Investition LED")</f>
        <v>Investition LED</v>
      </c>
      <c r="F5" s="63"/>
      <c r="G5" s="40"/>
      <c r="H5" s="59" t="str">
        <f>IF($Q$2="EN","LED runnig costs","LED lfd. Kosten")</f>
        <v>LED lfd. Kosten</v>
      </c>
      <c r="I5" s="39"/>
      <c r="J5" s="40"/>
      <c r="L5" s="46" t="str">
        <f>IF($Q$2="EN","Old solution","Altlösung")</f>
        <v>Altlösung</v>
      </c>
      <c r="M5" s="32"/>
      <c r="N5" s="31"/>
      <c r="O5" s="31"/>
      <c r="P5" s="31"/>
      <c r="Q5" s="30"/>
    </row>
    <row r="6" spans="1:17" x14ac:dyDescent="0.4">
      <c r="A6" s="5" t="str">
        <f>IF($Q$2="EN","Light source ","Leuchtmittel")</f>
        <v>Leuchtmittel</v>
      </c>
      <c r="B6" s="76" t="str">
        <f>IF($Q$2="EN","Yearly","jährlich")</f>
        <v>jährlich</v>
      </c>
      <c r="C6" s="77"/>
      <c r="D6"/>
      <c r="E6" s="62"/>
      <c r="F6" s="47" t="str">
        <f>IF($Q$2="EN","Price","Preis")</f>
        <v>Preis</v>
      </c>
      <c r="G6" s="47" t="str">
        <f>IF($Q$2="EN","Sum","Summe")</f>
        <v>Summe</v>
      </c>
      <c r="H6" s="60" t="str">
        <f>IF($Q$2="EN","Energy costs/year","Energiekosten/Jahr")</f>
        <v>Energiekosten/Jahr</v>
      </c>
      <c r="I6" s="40"/>
      <c r="J6" s="61" t="str">
        <f>IF($Q$2="EN","Pollution","Belastung")</f>
        <v>Belastung</v>
      </c>
      <c r="K6"/>
      <c r="L6" s="28" t="str">
        <f>IF($Q$2="EN","Energy costs/year","Energiekosten/Jahr")</f>
        <v>Energiekosten/Jahr</v>
      </c>
      <c r="M6" s="32"/>
      <c r="N6" s="29"/>
      <c r="O6" s="25" t="str">
        <f>IF($Q$2="EN","Maintainance/year","Wartungskosten/Jahr")</f>
        <v>Wartungskosten/Jahr</v>
      </c>
      <c r="P6" s="42"/>
      <c r="Q6" s="41" t="str">
        <f>IF($Q$2="EN","Pollution","Belastung")</f>
        <v>Belastung</v>
      </c>
    </row>
    <row r="7" spans="1:17" x14ac:dyDescent="0.4">
      <c r="A7" s="64" t="str">
        <f>IF($Q$2="EN","Notation","Bezeichnung")</f>
        <v>Bezeichnung</v>
      </c>
      <c r="B7" s="78" t="str">
        <f>IF($Q$2="EN","h/day","h/Tag")</f>
        <v>h/Tag</v>
      </c>
      <c r="C7" s="78" t="str">
        <f>IF($Q$2="EN","days/Y","Tage/J")</f>
        <v>Tage/J</v>
      </c>
      <c r="E7" s="70" t="str">
        <f>IF($Q$2="EN","PCS","Stück")</f>
        <v>Stück</v>
      </c>
      <c r="F7" s="70" t="str">
        <f>IF($Q$2="EN","$","€")</f>
        <v>€</v>
      </c>
      <c r="G7" s="70" t="str">
        <f>IF($Q$2="EN","$","€")</f>
        <v>€</v>
      </c>
      <c r="H7" s="71" t="str">
        <f>IF($Q$2="EN","Watt","Watt")</f>
        <v>Watt</v>
      </c>
      <c r="I7" s="70" t="str">
        <f>IF($Q$2="EN","$/year","€/Jahr")</f>
        <v>€/Jahr</v>
      </c>
      <c r="J7" s="72" t="str">
        <f>IF($Q$2="EN","CO2 in t","CO2 in t")</f>
        <v>CO2 in t</v>
      </c>
      <c r="L7" s="65" t="str">
        <f>IF($Q$2="EN","PCS","Stück")</f>
        <v>Stück</v>
      </c>
      <c r="M7" s="65" t="str">
        <f>IF($Q$2="EN","Watt","Watt")</f>
        <v>Watt</v>
      </c>
      <c r="N7" s="66" t="str">
        <f>IF($Q$2="EN","$/year","€/Jahr")</f>
        <v>€/Jahr</v>
      </c>
      <c r="O7" s="67" t="str">
        <f>IF($Q$2="EN","$/PCS","€/Stück")</f>
        <v>€/Stück</v>
      </c>
      <c r="P7" s="68" t="str">
        <f>IF($Q$2="EN","$/year","€/Jahr")</f>
        <v>€/Jahr</v>
      </c>
      <c r="Q7" s="69" t="str">
        <f>IF($Q$2="EN","CO2 in t","CO2 in t")</f>
        <v>CO2 in t</v>
      </c>
    </row>
    <row r="8" spans="1:17" x14ac:dyDescent="0.4">
      <c r="A8" s="23" t="s">
        <v>10</v>
      </c>
      <c r="B8" s="20">
        <v>0</v>
      </c>
      <c r="C8" s="21">
        <v>0</v>
      </c>
      <c r="D8" s="7"/>
      <c r="E8" s="20">
        <v>0</v>
      </c>
      <c r="F8" s="22">
        <v>0</v>
      </c>
      <c r="G8" s="79">
        <f t="shared" ref="G8:G19" si="0">F8*E8</f>
        <v>0</v>
      </c>
      <c r="H8" s="20">
        <v>0</v>
      </c>
      <c r="I8" s="79">
        <f t="shared" ref="I8:I19" si="1">H8*E8*B8*C8*$B$2/1000</f>
        <v>0</v>
      </c>
      <c r="J8" s="82">
        <f t="shared" ref="J8:J19" si="2">(H8*E8*B8*C8/1000)*$B$3/1000000</f>
        <v>0</v>
      </c>
      <c r="K8" s="7"/>
      <c r="L8" s="8">
        <f>E8</f>
        <v>0</v>
      </c>
      <c r="M8" s="20">
        <v>0</v>
      </c>
      <c r="N8" s="79">
        <f t="shared" ref="N8:N19" si="3">M8*L8*B8*C8*$B$2/1000</f>
        <v>0</v>
      </c>
      <c r="O8" s="22">
        <v>0</v>
      </c>
      <c r="P8" s="79">
        <f>O8*L8</f>
        <v>0</v>
      </c>
      <c r="Q8" s="82">
        <f t="shared" ref="Q8:Q19" si="4">(M8*L8*B8*C8/1000)*$B$3/1000000</f>
        <v>0</v>
      </c>
    </row>
    <row r="9" spans="1:17" x14ac:dyDescent="0.4">
      <c r="A9" s="54" t="s">
        <v>7</v>
      </c>
      <c r="B9" s="8">
        <v>0</v>
      </c>
      <c r="C9" s="9">
        <v>0</v>
      </c>
      <c r="D9" s="7"/>
      <c r="E9" s="8">
        <v>0</v>
      </c>
      <c r="F9" s="15">
        <v>0</v>
      </c>
      <c r="G9" s="80">
        <f t="shared" si="0"/>
        <v>0</v>
      </c>
      <c r="H9" s="8">
        <v>0</v>
      </c>
      <c r="I9" s="80">
        <f t="shared" si="1"/>
        <v>0</v>
      </c>
      <c r="J9" s="83">
        <f t="shared" si="2"/>
        <v>0</v>
      </c>
      <c r="K9" s="7"/>
      <c r="L9" s="8">
        <f>E9</f>
        <v>0</v>
      </c>
      <c r="M9" s="8">
        <v>0</v>
      </c>
      <c r="N9" s="80">
        <f t="shared" si="3"/>
        <v>0</v>
      </c>
      <c r="O9" s="15">
        <v>0</v>
      </c>
      <c r="P9" s="80">
        <f t="shared" ref="P9:P19" si="5">O9*L9</f>
        <v>0</v>
      </c>
      <c r="Q9" s="83">
        <f t="shared" si="4"/>
        <v>0</v>
      </c>
    </row>
    <row r="10" spans="1:17" x14ac:dyDescent="0.4">
      <c r="A10" s="8" t="s">
        <v>4</v>
      </c>
      <c r="B10" s="8">
        <v>8</v>
      </c>
      <c r="C10" s="9">
        <v>330</v>
      </c>
      <c r="D10" s="7"/>
      <c r="E10" s="8">
        <v>80</v>
      </c>
      <c r="F10" s="15">
        <v>0</v>
      </c>
      <c r="G10" s="80">
        <f t="shared" si="0"/>
        <v>0</v>
      </c>
      <c r="H10" s="8">
        <v>0</v>
      </c>
      <c r="I10" s="80">
        <f t="shared" si="1"/>
        <v>0</v>
      </c>
      <c r="J10" s="83">
        <f t="shared" si="2"/>
        <v>0</v>
      </c>
      <c r="K10" s="7"/>
      <c r="L10" s="8">
        <f t="shared" ref="L10:L19" si="6">E10</f>
        <v>80</v>
      </c>
      <c r="M10" s="8">
        <v>64</v>
      </c>
      <c r="N10" s="80">
        <f t="shared" si="3"/>
        <v>4325.3760000000002</v>
      </c>
      <c r="O10" s="15">
        <v>1</v>
      </c>
      <c r="P10" s="80">
        <f t="shared" si="5"/>
        <v>80</v>
      </c>
      <c r="Q10" s="83">
        <f t="shared" si="4"/>
        <v>8.4074495999999996</v>
      </c>
    </row>
    <row r="11" spans="1:17" x14ac:dyDescent="0.4">
      <c r="A11" s="54" t="s">
        <v>5</v>
      </c>
      <c r="B11" s="8">
        <v>8</v>
      </c>
      <c r="C11" s="9">
        <v>330</v>
      </c>
      <c r="D11" s="7"/>
      <c r="E11" s="8">
        <v>80</v>
      </c>
      <c r="F11" s="15">
        <v>13.9</v>
      </c>
      <c r="G11" s="80">
        <f t="shared" si="0"/>
        <v>1112</v>
      </c>
      <c r="H11" s="8">
        <v>22</v>
      </c>
      <c r="I11" s="80">
        <f t="shared" si="1"/>
        <v>1486.848</v>
      </c>
      <c r="J11" s="83">
        <f t="shared" si="2"/>
        <v>2.8900607999999997</v>
      </c>
      <c r="K11" s="7"/>
      <c r="L11" s="8">
        <f>E11</f>
        <v>80</v>
      </c>
      <c r="M11" s="8">
        <v>0</v>
      </c>
      <c r="N11" s="80">
        <f t="shared" si="3"/>
        <v>0</v>
      </c>
      <c r="O11" s="15">
        <v>0</v>
      </c>
      <c r="P11" s="80">
        <f t="shared" si="5"/>
        <v>0</v>
      </c>
      <c r="Q11" s="83">
        <f t="shared" si="4"/>
        <v>0</v>
      </c>
    </row>
    <row r="12" spans="1:17" x14ac:dyDescent="0.4">
      <c r="A12" s="13"/>
      <c r="B12" s="8">
        <v>0</v>
      </c>
      <c r="C12" s="9">
        <v>0</v>
      </c>
      <c r="D12" s="7"/>
      <c r="E12" s="8">
        <v>0</v>
      </c>
      <c r="F12" s="15">
        <v>0</v>
      </c>
      <c r="G12" s="80">
        <f t="shared" si="0"/>
        <v>0</v>
      </c>
      <c r="H12" s="8">
        <v>0</v>
      </c>
      <c r="I12" s="80">
        <f t="shared" si="1"/>
        <v>0</v>
      </c>
      <c r="J12" s="83">
        <f t="shared" si="2"/>
        <v>0</v>
      </c>
      <c r="K12" s="7"/>
      <c r="L12" s="8">
        <f>E12</f>
        <v>0</v>
      </c>
      <c r="M12" s="8">
        <v>0</v>
      </c>
      <c r="N12" s="80">
        <f t="shared" si="3"/>
        <v>0</v>
      </c>
      <c r="O12" s="15">
        <v>0</v>
      </c>
      <c r="P12" s="80">
        <f t="shared" si="5"/>
        <v>0</v>
      </c>
      <c r="Q12" s="83">
        <f t="shared" si="4"/>
        <v>0</v>
      </c>
    </row>
    <row r="13" spans="1:17" x14ac:dyDescent="0.4">
      <c r="A13" s="13" t="s">
        <v>8</v>
      </c>
      <c r="B13" s="8">
        <v>8</v>
      </c>
      <c r="C13" s="9">
        <v>330</v>
      </c>
      <c r="D13" s="7"/>
      <c r="E13" s="8">
        <v>80</v>
      </c>
      <c r="F13" s="15">
        <v>13.9</v>
      </c>
      <c r="G13" s="80">
        <f t="shared" si="0"/>
        <v>1112</v>
      </c>
      <c r="H13" s="8">
        <v>22</v>
      </c>
      <c r="I13" s="80">
        <f t="shared" si="1"/>
        <v>1486.848</v>
      </c>
      <c r="J13" s="83">
        <f t="shared" si="2"/>
        <v>2.8900607999999997</v>
      </c>
      <c r="K13" s="7"/>
      <c r="L13" s="8">
        <f t="shared" si="6"/>
        <v>80</v>
      </c>
      <c r="M13" s="8">
        <v>64</v>
      </c>
      <c r="N13" s="80">
        <f t="shared" si="3"/>
        <v>4325.3760000000002</v>
      </c>
      <c r="O13" s="15">
        <v>1</v>
      </c>
      <c r="P13" s="80">
        <f t="shared" si="5"/>
        <v>80</v>
      </c>
      <c r="Q13" s="83">
        <f t="shared" si="4"/>
        <v>8.4074495999999996</v>
      </c>
    </row>
    <row r="14" spans="1:17" x14ac:dyDescent="0.4">
      <c r="A14" s="13" t="s">
        <v>9</v>
      </c>
      <c r="B14" s="8">
        <v>0</v>
      </c>
      <c r="C14" s="9">
        <v>0</v>
      </c>
      <c r="D14" s="7"/>
      <c r="E14" s="8">
        <v>0</v>
      </c>
      <c r="F14" s="15">
        <v>0</v>
      </c>
      <c r="G14" s="80">
        <f t="shared" si="0"/>
        <v>0</v>
      </c>
      <c r="H14" s="8">
        <v>0</v>
      </c>
      <c r="I14" s="80">
        <f t="shared" si="1"/>
        <v>0</v>
      </c>
      <c r="J14" s="83">
        <f t="shared" si="2"/>
        <v>0</v>
      </c>
      <c r="K14" s="7"/>
      <c r="L14" s="8">
        <f t="shared" si="6"/>
        <v>0</v>
      </c>
      <c r="M14" s="8">
        <v>0</v>
      </c>
      <c r="N14" s="80">
        <f t="shared" si="3"/>
        <v>0</v>
      </c>
      <c r="O14" s="15">
        <v>0</v>
      </c>
      <c r="P14" s="80">
        <f t="shared" si="5"/>
        <v>0</v>
      </c>
      <c r="Q14" s="83">
        <f t="shared" si="4"/>
        <v>0</v>
      </c>
    </row>
    <row r="15" spans="1:17" x14ac:dyDescent="0.4">
      <c r="A15" s="13"/>
      <c r="B15" s="8">
        <v>0</v>
      </c>
      <c r="C15" s="9">
        <v>0</v>
      </c>
      <c r="D15" s="7"/>
      <c r="E15" s="8">
        <v>0</v>
      </c>
      <c r="F15" s="15">
        <v>0</v>
      </c>
      <c r="G15" s="80">
        <f t="shared" si="0"/>
        <v>0</v>
      </c>
      <c r="H15" s="8">
        <v>0</v>
      </c>
      <c r="I15" s="80">
        <f t="shared" si="1"/>
        <v>0</v>
      </c>
      <c r="J15" s="83">
        <f t="shared" si="2"/>
        <v>0</v>
      </c>
      <c r="K15" s="7"/>
      <c r="L15" s="8">
        <f t="shared" si="6"/>
        <v>0</v>
      </c>
      <c r="M15" s="8">
        <v>0</v>
      </c>
      <c r="N15" s="80">
        <f t="shared" si="3"/>
        <v>0</v>
      </c>
      <c r="O15" s="15">
        <v>0</v>
      </c>
      <c r="P15" s="80">
        <f t="shared" si="5"/>
        <v>0</v>
      </c>
      <c r="Q15" s="83">
        <f t="shared" si="4"/>
        <v>0</v>
      </c>
    </row>
    <row r="16" spans="1:17" x14ac:dyDescent="0.4">
      <c r="A16" s="13"/>
      <c r="B16" s="8">
        <v>0</v>
      </c>
      <c r="C16" s="9">
        <v>0</v>
      </c>
      <c r="D16" s="7"/>
      <c r="E16" s="8">
        <v>0</v>
      </c>
      <c r="F16" s="15">
        <v>0</v>
      </c>
      <c r="G16" s="80">
        <f t="shared" si="0"/>
        <v>0</v>
      </c>
      <c r="H16" s="8">
        <v>0</v>
      </c>
      <c r="I16" s="80">
        <f t="shared" si="1"/>
        <v>0</v>
      </c>
      <c r="J16" s="83">
        <f t="shared" si="2"/>
        <v>0</v>
      </c>
      <c r="K16" s="7"/>
      <c r="L16" s="8">
        <f t="shared" si="6"/>
        <v>0</v>
      </c>
      <c r="M16" s="8">
        <v>0</v>
      </c>
      <c r="N16" s="80">
        <f t="shared" si="3"/>
        <v>0</v>
      </c>
      <c r="O16" s="15">
        <v>0</v>
      </c>
      <c r="P16" s="80">
        <f t="shared" si="5"/>
        <v>0</v>
      </c>
      <c r="Q16" s="83">
        <f t="shared" si="4"/>
        <v>0</v>
      </c>
    </row>
    <row r="17" spans="1:17" x14ac:dyDescent="0.4">
      <c r="A17" s="13"/>
      <c r="B17" s="8">
        <v>0</v>
      </c>
      <c r="C17" s="9">
        <v>0</v>
      </c>
      <c r="D17" s="7"/>
      <c r="E17" s="8">
        <v>0</v>
      </c>
      <c r="F17" s="15">
        <v>0</v>
      </c>
      <c r="G17" s="80">
        <f t="shared" si="0"/>
        <v>0</v>
      </c>
      <c r="H17" s="8">
        <v>0</v>
      </c>
      <c r="I17" s="80">
        <f t="shared" si="1"/>
        <v>0</v>
      </c>
      <c r="J17" s="83">
        <f t="shared" si="2"/>
        <v>0</v>
      </c>
      <c r="K17" s="7"/>
      <c r="L17" s="8">
        <f t="shared" si="6"/>
        <v>0</v>
      </c>
      <c r="M17" s="8">
        <v>0</v>
      </c>
      <c r="N17" s="80">
        <f t="shared" si="3"/>
        <v>0</v>
      </c>
      <c r="O17" s="15">
        <v>0</v>
      </c>
      <c r="P17" s="80">
        <f t="shared" si="5"/>
        <v>0</v>
      </c>
      <c r="Q17" s="83">
        <f t="shared" si="4"/>
        <v>0</v>
      </c>
    </row>
    <row r="18" spans="1:17" x14ac:dyDescent="0.4">
      <c r="A18" s="13"/>
      <c r="B18" s="8">
        <v>0</v>
      </c>
      <c r="C18" s="9">
        <v>0</v>
      </c>
      <c r="D18" s="7"/>
      <c r="E18" s="8">
        <v>0</v>
      </c>
      <c r="F18" s="15">
        <v>0</v>
      </c>
      <c r="G18" s="80">
        <f t="shared" si="0"/>
        <v>0</v>
      </c>
      <c r="H18" s="8">
        <v>0</v>
      </c>
      <c r="I18" s="80">
        <f t="shared" si="1"/>
        <v>0</v>
      </c>
      <c r="J18" s="83">
        <f t="shared" si="2"/>
        <v>0</v>
      </c>
      <c r="K18" s="7"/>
      <c r="L18" s="8">
        <f t="shared" si="6"/>
        <v>0</v>
      </c>
      <c r="M18" s="8">
        <v>0</v>
      </c>
      <c r="N18" s="80">
        <f t="shared" si="3"/>
        <v>0</v>
      </c>
      <c r="O18" s="15">
        <v>0</v>
      </c>
      <c r="P18" s="80">
        <f t="shared" si="5"/>
        <v>0</v>
      </c>
      <c r="Q18" s="83">
        <f t="shared" si="4"/>
        <v>0</v>
      </c>
    </row>
    <row r="19" spans="1:17" x14ac:dyDescent="0.4">
      <c r="A19" s="13"/>
      <c r="B19" s="10">
        <v>0</v>
      </c>
      <c r="C19" s="11">
        <v>0</v>
      </c>
      <c r="D19" s="7"/>
      <c r="E19" s="10">
        <v>0</v>
      </c>
      <c r="F19" s="16">
        <v>0</v>
      </c>
      <c r="G19" s="81">
        <f t="shared" si="0"/>
        <v>0</v>
      </c>
      <c r="H19" s="10">
        <v>0</v>
      </c>
      <c r="I19" s="81">
        <f t="shared" si="1"/>
        <v>0</v>
      </c>
      <c r="J19" s="84">
        <f t="shared" si="2"/>
        <v>0</v>
      </c>
      <c r="K19" s="7"/>
      <c r="L19" s="10">
        <f t="shared" si="6"/>
        <v>0</v>
      </c>
      <c r="M19" s="10">
        <v>0</v>
      </c>
      <c r="N19" s="81">
        <f t="shared" si="3"/>
        <v>0</v>
      </c>
      <c r="O19" s="16">
        <v>0</v>
      </c>
      <c r="P19" s="81">
        <f t="shared" si="5"/>
        <v>0</v>
      </c>
      <c r="Q19" s="84">
        <f t="shared" si="4"/>
        <v>0</v>
      </c>
    </row>
    <row r="20" spans="1:17" x14ac:dyDescent="0.4">
      <c r="A20" s="48" t="str">
        <f>IF($Q$2="EN","Total","Summe")</f>
        <v>Summe</v>
      </c>
      <c r="B20" s="85"/>
      <c r="C20" s="86"/>
      <c r="D20" s="7"/>
      <c r="E20" s="85"/>
      <c r="F20" s="87"/>
      <c r="G20" s="88">
        <f>SUM(G8:G19)</f>
        <v>2224</v>
      </c>
      <c r="H20" s="85"/>
      <c r="I20" s="88">
        <f>SUM(I8:I19)</f>
        <v>2973.6959999999999</v>
      </c>
      <c r="J20" s="89">
        <f>SUM(J8:J19)</f>
        <v>5.7801215999999993</v>
      </c>
      <c r="K20" s="7"/>
      <c r="L20" s="85"/>
      <c r="M20" s="85"/>
      <c r="N20" s="90">
        <f>SUM(N8:N19)</f>
        <v>8650.7520000000004</v>
      </c>
      <c r="O20" s="85" t="s">
        <v>3</v>
      </c>
      <c r="P20" s="90">
        <f>SUM(P8:P19)</f>
        <v>160</v>
      </c>
      <c r="Q20" s="91">
        <f>SUM(Q8:Q19)</f>
        <v>16.814899199999999</v>
      </c>
    </row>
    <row r="21" spans="1:17" x14ac:dyDescent="0.4">
      <c r="A21" s="92"/>
      <c r="B21" s="7"/>
      <c r="C21" s="7"/>
      <c r="D21" s="7"/>
      <c r="E21" s="93"/>
      <c r="F21" s="94"/>
      <c r="G21" s="93"/>
      <c r="H21" s="7"/>
      <c r="I21" s="7"/>
      <c r="J21" s="93"/>
      <c r="K21" s="7"/>
      <c r="L21" s="7"/>
      <c r="M21" s="7"/>
      <c r="N21" s="95">
        <f>SUM(N8:N19)+SUM(P8:P19)</f>
        <v>8810.7520000000004</v>
      </c>
      <c r="O21" s="7"/>
      <c r="P21" s="7"/>
      <c r="Q21" s="93"/>
    </row>
    <row r="22" spans="1:17" x14ac:dyDescent="0.4">
      <c r="A22" s="58"/>
      <c r="Q22" s="50" t="s">
        <v>0</v>
      </c>
    </row>
    <row r="23" spans="1:17" x14ac:dyDescent="0.4">
      <c r="A23" s="49"/>
      <c r="Q23" s="50" t="s">
        <v>0</v>
      </c>
    </row>
    <row r="24" spans="1:17" ht="18.45" x14ac:dyDescent="0.5">
      <c r="B24"/>
      <c r="C24"/>
      <c r="D24"/>
      <c r="E24" s="37" t="str">
        <f>IF($Q$2="EN","Return on invest per year; ROI: ","Kapitalrückfluß pro Jahr (ROI): ")</f>
        <v xml:space="preserve">Kapitalrückfluß pro Jahr (ROI): </v>
      </c>
      <c r="F24" s="98">
        <f>J24/G20</f>
        <v>2.6245755395683457</v>
      </c>
      <c r="I24" s="36" t="str">
        <f>IF($Q$2="EN","Savings / year in $: ","Einsparungen / Jahr in €: ")</f>
        <v xml:space="preserve">Einsparungen / Jahr in €: </v>
      </c>
      <c r="J24" s="99">
        <f>N21-I20</f>
        <v>5837.0560000000005</v>
      </c>
      <c r="K24"/>
      <c r="L24" s="100" t="s">
        <v>6</v>
      </c>
      <c r="M24"/>
      <c r="N24" s="6"/>
      <c r="O24"/>
      <c r="P24"/>
      <c r="Q24" s="50" t="s">
        <v>0</v>
      </c>
    </row>
    <row r="25" spans="1:17" x14ac:dyDescent="0.4">
      <c r="B25"/>
      <c r="C25"/>
      <c r="D25"/>
      <c r="E25" s="35" t="str">
        <f>IF($Q$2="EN","Return on invest by month: ","Kapitalrückfluß in Monaten: ")</f>
        <v xml:space="preserve">Kapitalrückfluß in Monaten: </v>
      </c>
      <c r="F25" s="96">
        <f>G20/J25</f>
        <v>4.57216788737336</v>
      </c>
      <c r="I25" s="35" t="str">
        <f>IF($Q$2="EN","Savings / month in $: ","Einsparungen / Monat in €: ")</f>
        <v xml:space="preserve">Einsparungen / Monat in €: </v>
      </c>
      <c r="J25" s="94">
        <f>J24/12</f>
        <v>486.42133333333339</v>
      </c>
      <c r="K25"/>
      <c r="L25"/>
      <c r="M25"/>
      <c r="N25" s="12"/>
      <c r="O25"/>
      <c r="P25"/>
      <c r="Q25" s="50" t="s">
        <v>0</v>
      </c>
    </row>
    <row r="26" spans="1:17" x14ac:dyDescent="0.4">
      <c r="A26" s="49"/>
      <c r="B26"/>
      <c r="C26"/>
      <c r="D26"/>
      <c r="I26"/>
      <c r="J26" s="93"/>
      <c r="K26"/>
      <c r="L26"/>
      <c r="M26"/>
      <c r="N26"/>
      <c r="O26"/>
      <c r="P26"/>
      <c r="Q26" s="50" t="s">
        <v>0</v>
      </c>
    </row>
    <row r="27" spans="1:17" x14ac:dyDescent="0.4">
      <c r="A27" s="49"/>
      <c r="B27" s="18"/>
      <c r="C27" s="18"/>
      <c r="D27" s="18"/>
      <c r="E27" s="55"/>
      <c r="F27" s="17"/>
      <c r="G27" s="17"/>
      <c r="H27"/>
      <c r="I27" s="35" t="str">
        <f>IF($Q$2="EN","Saving on CO2 per year in t: ","Einsparungen an CO2 pro Jahr in t: ")</f>
        <v xml:space="preserve">Einsparungen an CO2 pro Jahr in t: </v>
      </c>
      <c r="J27" s="97">
        <f>Q20-J20</f>
        <v>11.0347776</v>
      </c>
      <c r="K27" s="18"/>
      <c r="L27"/>
      <c r="M27"/>
      <c r="N27"/>
      <c r="O27"/>
      <c r="P27" s="18"/>
      <c r="Q27" s="50" t="s">
        <v>0</v>
      </c>
    </row>
    <row r="28" spans="1:17" x14ac:dyDescent="0.4">
      <c r="A28" s="49"/>
      <c r="B28" s="18"/>
      <c r="C28" s="18"/>
      <c r="D28" s="18"/>
      <c r="E28" s="18"/>
      <c r="F28" s="18"/>
      <c r="G28" s="18"/>
      <c r="H28"/>
      <c r="K28" s="18"/>
      <c r="L28"/>
      <c r="M28"/>
      <c r="N28"/>
      <c r="O28"/>
      <c r="P28" s="17"/>
      <c r="Q28" s="50" t="s">
        <v>0</v>
      </c>
    </row>
    <row r="29" spans="1:17" x14ac:dyDescent="0.4">
      <c r="A29" s="49" t="s">
        <v>1</v>
      </c>
      <c r="B29" s="18"/>
      <c r="C29" s="18"/>
      <c r="D29" s="18"/>
      <c r="E29" s="18"/>
      <c r="F29" s="18"/>
      <c r="G29" s="18"/>
      <c r="H29"/>
      <c r="K29" s="18"/>
      <c r="L29" s="18"/>
      <c r="M29"/>
      <c r="N29" s="18"/>
      <c r="O29" s="17"/>
      <c r="P29" s="17"/>
      <c r="Q29" s="50" t="s">
        <v>0</v>
      </c>
    </row>
    <row r="30" spans="1:17" x14ac:dyDescent="0.4">
      <c r="A30" s="49" t="s">
        <v>1</v>
      </c>
      <c r="B30" s="18"/>
      <c r="C30" s="18"/>
      <c r="D30" s="18"/>
      <c r="E30" s="18"/>
      <c r="F30" s="18"/>
      <c r="G30" s="18"/>
      <c r="H30"/>
      <c r="I30"/>
      <c r="K30" s="18"/>
      <c r="L30" s="18"/>
      <c r="M30"/>
      <c r="N30" s="18"/>
      <c r="O30" s="17"/>
      <c r="P30" s="17"/>
      <c r="Q30" s="50" t="s">
        <v>0</v>
      </c>
    </row>
    <row r="31" spans="1:17" x14ac:dyDescent="0.4">
      <c r="A31" s="49" t="s">
        <v>1</v>
      </c>
      <c r="B31" s="19"/>
      <c r="C31" s="19"/>
      <c r="D31" s="18"/>
      <c r="E31" s="19"/>
      <c r="F31" s="19"/>
      <c r="G31" s="19"/>
      <c r="H31"/>
      <c r="K31" s="18"/>
      <c r="L31" s="18"/>
      <c r="M31"/>
      <c r="N31" s="18"/>
      <c r="O31" s="18"/>
      <c r="P31" s="18"/>
      <c r="Q31" s="50" t="s">
        <v>0</v>
      </c>
    </row>
    <row r="32" spans="1:17" x14ac:dyDescent="0.4">
      <c r="A32" s="49" t="s">
        <v>1</v>
      </c>
      <c r="B32" s="18"/>
      <c r="C32" s="18"/>
      <c r="D32" s="18"/>
      <c r="E32" s="18"/>
      <c r="F32" s="18"/>
      <c r="G32" s="18"/>
      <c r="H32"/>
      <c r="K32" s="18"/>
      <c r="L32" s="18"/>
      <c r="M32"/>
      <c r="N32" s="19"/>
      <c r="O32" s="18"/>
      <c r="P32" s="18"/>
      <c r="Q32" s="50" t="s">
        <v>0</v>
      </c>
    </row>
    <row r="33" spans="1:17" x14ac:dyDescent="0.4">
      <c r="A33" s="49" t="s">
        <v>1</v>
      </c>
      <c r="B33" s="18"/>
      <c r="C33" s="18"/>
      <c r="D33" s="18"/>
      <c r="E33" s="18"/>
      <c r="F33" s="18"/>
      <c r="G33" s="18"/>
      <c r="H33"/>
      <c r="K33" s="18"/>
      <c r="L33" s="18"/>
      <c r="M33"/>
      <c r="N33" s="18"/>
      <c r="O33" s="18"/>
      <c r="P33" s="18"/>
      <c r="Q33" s="50" t="s">
        <v>0</v>
      </c>
    </row>
    <row r="34" spans="1:17" x14ac:dyDescent="0.4">
      <c r="A34" s="49" t="s">
        <v>1</v>
      </c>
      <c r="B34" s="18"/>
      <c r="C34" s="18"/>
      <c r="D34" s="18"/>
      <c r="E34" s="18"/>
      <c r="F34" s="18"/>
      <c r="G34" s="18"/>
      <c r="H34"/>
      <c r="K34" s="18"/>
      <c r="L34" s="18"/>
      <c r="M34"/>
      <c r="N34" s="18"/>
      <c r="O34" s="18"/>
      <c r="P34" s="18"/>
      <c r="Q34" s="50" t="s">
        <v>0</v>
      </c>
    </row>
    <row r="35" spans="1:17" x14ac:dyDescent="0.4">
      <c r="A35" s="49" t="s">
        <v>1</v>
      </c>
      <c r="B35" s="18"/>
      <c r="C35" s="18"/>
      <c r="D35" s="18"/>
      <c r="E35" s="18"/>
      <c r="F35" s="18"/>
      <c r="G35" s="18"/>
      <c r="H35"/>
      <c r="K35" s="18"/>
      <c r="L35" s="18"/>
      <c r="M35"/>
      <c r="N35" s="18"/>
      <c r="O35" s="18"/>
      <c r="P35" s="18"/>
      <c r="Q35" s="50" t="s">
        <v>0</v>
      </c>
    </row>
    <row r="36" spans="1:17" x14ac:dyDescent="0.4">
      <c r="A36" s="49" t="s">
        <v>1</v>
      </c>
      <c r="Q36" s="50" t="s">
        <v>0</v>
      </c>
    </row>
    <row r="37" spans="1:17" x14ac:dyDescent="0.4">
      <c r="A37" s="49" t="s">
        <v>1</v>
      </c>
      <c r="Q37" s="50" t="s">
        <v>0</v>
      </c>
    </row>
    <row r="38" spans="1:17" x14ac:dyDescent="0.4">
      <c r="A38" s="49" t="s">
        <v>1</v>
      </c>
      <c r="P38" s="12"/>
      <c r="Q38" s="50" t="s">
        <v>0</v>
      </c>
    </row>
    <row r="39" spans="1:17" x14ac:dyDescent="0.4">
      <c r="A39" s="49" t="s">
        <v>1</v>
      </c>
      <c r="P39" s="51"/>
      <c r="Q39" s="50" t="s">
        <v>0</v>
      </c>
    </row>
  </sheetData>
  <sheetProtection algorithmName="SHA-512" hashValue="RCsBnmlFLWuCTlqL75X+xq38CkZdm0ESRbWobthshp+pgFOiOOkkiBkVFtSxdrNSnbATdbU6pu3U9+wvQUo6jA==" saltValue="rl0RhTAZih7DUIiA3ZoD+A==" spinCount="100000" sheet="1" objects="1" scenarios="1"/>
  <conditionalFormatting sqref="F8:F19">
    <cfRule type="cellIs" dxfId="4" priority="9" operator="equal">
      <formula>0</formula>
    </cfRule>
  </conditionalFormatting>
  <conditionalFormatting sqref="G8:G20">
    <cfRule type="cellIs" dxfId="3" priority="7" operator="equal">
      <formula>0</formula>
    </cfRule>
  </conditionalFormatting>
  <conditionalFormatting sqref="I8:J19">
    <cfRule type="cellIs" dxfId="2" priority="11" operator="equal">
      <formula>0</formula>
    </cfRule>
  </conditionalFormatting>
  <conditionalFormatting sqref="N8:N19">
    <cfRule type="cellIs" dxfId="1" priority="13" operator="equal">
      <formula>0</formula>
    </cfRule>
  </conditionalFormatting>
  <conditionalFormatting sqref="P8:Q19">
    <cfRule type="cellIs" dxfId="0" priority="1" operator="equal">
      <formula>0</formula>
    </cfRule>
  </conditionalFormatting>
  <hyperlinks>
    <hyperlink ref="L24" r:id="rId1" xr:uid="{E9A9334C-800B-4A17-9BB1-B46C74311533}"/>
    <hyperlink ref="B1" r:id="rId2" xr:uid="{2BF5E90D-13F5-4915-AE18-38FA1D01A178}"/>
  </hyperlinks>
  <pageMargins left="0.7" right="0.7" top="0.75" bottom="0.75" header="0.3" footer="0.3"/>
  <pageSetup paperSize="9" scale="80" fitToHeight="0" orientation="landscape" r:id="rId3"/>
  <headerFooter alignWithMargins="0">
    <oddHeader>&amp;L&amp;14&amp;K000000Kosten sparen mit Licht&amp;C&amp;K000000
&amp;R&amp;"Kameleon,Standard"&amp;16&amp;K000000HSS-Germany TECH GmbH</oddHeader>
    <oddFooter xml:space="preserve">&amp;L&amp;9Email: info@hss-germany.com 
&amp;C&amp;9
&amp;R&amp;9 (c) HSS-Germany TECH UG (haftungsbeschränkt)  
Boschstr. 7, D-71711 Steinheim/Murr   </oddFooter>
  </headerFooter>
  <ignoredErrors>
    <ignoredError sqref="E7 O7" formula="1"/>
    <ignoredError sqref="G8:G19 L8 L13:L19 L9:L12" unlockedFormula="1"/>
  </ignoredError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Ersparnis Savings ROI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2014-10-16T00:24:39Z</dcterms:created>
  <dcterms:modified xsi:type="dcterms:W3CDTF">2025-08-03T17:24:28Z</dcterms:modified>
</cp:coreProperties>
</file>